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han\Downloads\"/>
    </mc:Choice>
  </mc:AlternateContent>
  <xr:revisionPtr revIDLastSave="0" documentId="13_ncr:1_{3BD4ECFD-EA9E-4F0A-98D9-A2F27DA0082E}" xr6:coauthVersionLast="47" xr6:coauthVersionMax="47" xr10:uidLastSave="{00000000-0000-0000-0000-000000000000}"/>
  <bookViews>
    <workbookView xWindow="-108" yWindow="-108" windowWidth="23256" windowHeight="12456" firstSheet="1" activeTab="1" xr2:uid="{48F55ED1-B4C9-48DA-86F2-52D30C1D7ABD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4" i="2" l="1"/>
  <c r="C21" i="2"/>
  <c r="C22" i="2"/>
  <c r="C28" i="2" l="1"/>
  <c r="C29" i="2" s="1"/>
  <c r="C30" i="2" s="1"/>
  <c r="C25" i="2"/>
  <c r="C26" i="2"/>
  <c r="C27" i="2" s="1"/>
  <c r="B3" i="1"/>
  <c r="A3" i="1"/>
  <c r="U3" i="1"/>
  <c r="V3" i="1"/>
  <c r="X3" i="1" s="1"/>
  <c r="C31" i="2" l="1"/>
  <c r="AB3" i="1"/>
  <c r="AE3" i="1" s="1"/>
  <c r="Z3" i="1"/>
  <c r="AA3" i="1" s="1"/>
  <c r="Y3" i="1"/>
  <c r="AC3" i="1" l="1"/>
  <c r="AD3" i="1" s="1"/>
</calcChain>
</file>

<file path=xl/sharedStrings.xml><?xml version="1.0" encoding="utf-8"?>
<sst xmlns="http://schemas.openxmlformats.org/spreadsheetml/2006/main" count="64" uniqueCount="32">
  <si>
    <t>INPUTS</t>
  </si>
  <si>
    <t>INTERMEDIATE</t>
  </si>
  <si>
    <t>OUTPUTS</t>
  </si>
  <si>
    <t>Total_range(Km)</t>
  </si>
  <si>
    <t>PureEV_range(Km)</t>
  </si>
  <si>
    <t>DOD</t>
  </si>
  <si>
    <t>acc_time(s)</t>
  </si>
  <si>
    <t>v_max(Km/h)</t>
  </si>
  <si>
    <t>v_cruise(Km/h)</t>
  </si>
  <si>
    <t>curb_weight(Kg)</t>
  </si>
  <si>
    <t>Payload(Kg)</t>
  </si>
  <si>
    <t>f</t>
  </si>
  <si>
    <t>i</t>
  </si>
  <si>
    <t>Cd</t>
  </si>
  <si>
    <t>width(m)</t>
  </si>
  <si>
    <t>height(m)</t>
  </si>
  <si>
    <t>ρ_e(kWh/L)</t>
  </si>
  <si>
    <t>η_eng</t>
  </si>
  <si>
    <t>η_gen</t>
  </si>
  <si>
    <t>η_t</t>
  </si>
  <si>
    <t>P_aux(kW)</t>
  </si>
  <si>
    <t>Tank_margin</t>
  </si>
  <si>
    <t>Frontal_area(m^2)</t>
  </si>
  <si>
    <t>Total_mass(Kg)</t>
  </si>
  <si>
    <t>P_acc(kW)</t>
  </si>
  <si>
    <t>P_vmax(kW)</t>
  </si>
  <si>
    <t>P_cruise(kW)</t>
  </si>
  <si>
    <t>P_engine(kW)</t>
  </si>
  <si>
    <t>Energy_consumption(kWh/100Km)</t>
  </si>
  <si>
    <t>Fuel_consumption(L/100Km)</t>
  </si>
  <si>
    <t>Fuel_tank(L)</t>
  </si>
  <si>
    <t>battery_capacity(kWh)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</si>
</sst>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3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12</xdr:row>
      <xdr:rowOff>41910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B2AF2E-A832-FD82-FE0F-7A574A055073}"/>
            </a:ext>
          </a:extLst>
        </xdr:cNvPr>
        <xdr:cNvSpPr txBox="1"/>
      </xdr:nvSpPr>
      <xdr:spPr>
        <a:xfrm>
          <a:off x="11163300" y="20535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1494-B57F-42EA-AC93-3192AB107C18}">
  <dimension ref="A1:AE3"/>
  <sheetViews>
    <sheetView zoomScale="79" workbookViewId="0">
      <selection activeCell="U3" sqref="U3"/>
    </sheetView>
  </sheetViews>
  <sheetFormatPr defaultRowHeight="14.4" x14ac:dyDescent="0.3"/>
  <cols>
    <col min="1" max="1" width="17.33203125" bestFit="1" customWidth="1"/>
    <col min="2" max="2" width="19.5546875" bestFit="1" customWidth="1"/>
    <col min="3" max="3" width="5.6640625" bestFit="1" customWidth="1"/>
    <col min="4" max="4" width="12.6640625" bestFit="1" customWidth="1"/>
    <col min="5" max="5" width="13.88671875" bestFit="1" customWidth="1"/>
    <col min="6" max="6" width="15.88671875" bestFit="1" customWidth="1"/>
    <col min="7" max="7" width="16.88671875" bestFit="1" customWidth="1"/>
    <col min="8" max="8" width="12.6640625" bestFit="1" customWidth="1"/>
    <col min="9" max="9" width="6.44140625" customWidth="1"/>
    <col min="10" max="10" width="6.6640625" customWidth="1"/>
    <col min="11" max="11" width="7.5546875" customWidth="1"/>
    <col min="12" max="12" width="9.6640625" bestFit="1" customWidth="1"/>
    <col min="13" max="13" width="10.5546875" bestFit="1" customWidth="1"/>
    <col min="14" max="14" width="12.33203125" bestFit="1" customWidth="1"/>
    <col min="15" max="15" width="8.109375" customWidth="1"/>
    <col min="16" max="16" width="7.6640625" customWidth="1"/>
    <col min="17" max="17" width="8" customWidth="1"/>
    <col min="18" max="18" width="11.44140625" bestFit="1" customWidth="1"/>
    <col min="19" max="19" width="13.5546875" bestFit="1" customWidth="1"/>
    <col min="20" max="20" width="11.109375" customWidth="1"/>
    <col min="21" max="21" width="19.5546875" bestFit="1" customWidth="1"/>
    <col min="22" max="22" width="16.33203125" bestFit="1" customWidth="1"/>
    <col min="23" max="23" width="12.33203125" customWidth="1"/>
    <col min="24" max="24" width="11.6640625" bestFit="1" customWidth="1"/>
    <col min="25" max="25" width="13.33203125" bestFit="1" customWidth="1"/>
    <col min="26" max="26" width="14.33203125" bestFit="1" customWidth="1"/>
    <col min="27" max="27" width="14.6640625" bestFit="1" customWidth="1"/>
    <col min="28" max="28" width="35.5546875" bestFit="1" customWidth="1"/>
    <col min="29" max="29" width="29.88671875" bestFit="1" customWidth="1"/>
    <col min="30" max="30" width="13.33203125" bestFit="1" customWidth="1"/>
    <col min="31" max="31" width="23.6640625" bestFit="1" customWidth="1"/>
  </cols>
  <sheetData>
    <row r="1" spans="1:31" ht="19.8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U1" s="8" t="s">
        <v>1</v>
      </c>
      <c r="V1" s="8"/>
      <c r="W1" s="1"/>
      <c r="X1" s="8" t="s">
        <v>2</v>
      </c>
      <c r="Y1" s="8"/>
      <c r="Z1" s="8"/>
      <c r="AA1" s="8"/>
      <c r="AB1" s="8"/>
      <c r="AC1" s="8"/>
      <c r="AD1" s="8"/>
      <c r="AE1" s="8"/>
    </row>
    <row r="2" spans="1:31" s="2" customFormat="1" ht="17.399999999999999" x14ac:dyDescent="0.3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4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21</v>
      </c>
      <c r="T2" s="3"/>
      <c r="U2" s="3" t="s">
        <v>22</v>
      </c>
      <c r="V2" s="3" t="s">
        <v>23</v>
      </c>
      <c r="W2" s="3"/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x14ac:dyDescent="0.3">
      <c r="A3" s="5">
        <f>1518*0.82</f>
        <v>1244.76</v>
      </c>
      <c r="B3" s="5">
        <f>200*0.82</f>
        <v>164</v>
      </c>
      <c r="C3" s="5">
        <v>0.92</v>
      </c>
      <c r="D3" s="5">
        <v>7.8</v>
      </c>
      <c r="E3" s="5">
        <v>180</v>
      </c>
      <c r="F3" s="5">
        <v>120</v>
      </c>
      <c r="G3" s="5">
        <v>2180</v>
      </c>
      <c r="H3" s="5">
        <v>415</v>
      </c>
      <c r="I3" s="5">
        <v>7.0000000000000001E-3</v>
      </c>
      <c r="J3" s="5">
        <v>0.05</v>
      </c>
      <c r="K3" s="5">
        <v>0.26</v>
      </c>
      <c r="L3" s="5">
        <v>1.9750000000000001</v>
      </c>
      <c r="M3" s="5">
        <v>1.698</v>
      </c>
      <c r="N3" s="5">
        <v>9.6999999999999993</v>
      </c>
      <c r="O3" s="5">
        <v>0.44500000000000001</v>
      </c>
      <c r="P3" s="5">
        <v>0.94</v>
      </c>
      <c r="Q3" s="5">
        <v>0.96</v>
      </c>
      <c r="R3" s="5">
        <v>3</v>
      </c>
      <c r="S3" s="5">
        <v>0.15</v>
      </c>
      <c r="T3" s="5"/>
      <c r="U3" s="5">
        <f>PRODUCT(L3,M3,0.9)</f>
        <v>3.0181950000000004</v>
      </c>
      <c r="V3" s="5">
        <f>SUM(G3,H3)</f>
        <v>2595</v>
      </c>
      <c r="W3" s="5"/>
      <c r="X3" s="5">
        <f>(1/Q3) * ((V3 * 27.78^2) / (2 * D3)) / 1000</f>
        <v>133.72296995192309</v>
      </c>
      <c r="Y3" s="5">
        <f>(1/Q3) * (((V3 * 9.81 * I3 * E3) / 3600) + ((V3 * 9.81 * J3 * E3) / 3600) + ((K3 * U3 * E3^3) / 76140))</f>
        <v>138.18681233377663</v>
      </c>
      <c r="Z3" s="5">
        <f>(1/Q3) * (((V3 * 9.81 * I3 * F3) / 3600) + ((V3 * 9.81 * J3 * F3) / 3600) + ((K3 * U3 * F3^3) / 76140))</f>
        <v>68.935100066489369</v>
      </c>
      <c r="AA3" s="5">
        <f>SUM(Z3,R3)</f>
        <v>71.935100066489369</v>
      </c>
      <c r="AB3" s="5">
        <f>(1/Q3) * (((V3 * 9.81 * I3 * 100) / 3600) + ((V3 * 9.81 * 0 * 100) / 3600) + ((K3 * U3 * 100^3) / 76140)) + R3</f>
        <v>18.892063478871158</v>
      </c>
      <c r="AC3" s="5">
        <f>AB3 / (N3 * O3 * P3)</f>
        <v>4.656073177606749</v>
      </c>
      <c r="AD3" s="5">
        <f>(A3 - B3) * AC3 * (1+ S3) /100</f>
        <v>57.869122945448098</v>
      </c>
      <c r="AE3" s="5">
        <f xml:space="preserve"> B3 * AB3 / C3 /100</f>
        <v>33.67715663624859</v>
      </c>
    </row>
  </sheetData>
  <mergeCells count="3">
    <mergeCell ref="A1:S1"/>
    <mergeCell ref="U1:V1"/>
    <mergeCell ref="X1:A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274F9-1709-4D55-989C-26EF39941BAE}">
  <dimension ref="A1:C31"/>
  <sheetViews>
    <sheetView tabSelected="1" topLeftCell="A10" zoomScale="97" workbookViewId="0">
      <selection activeCell="C2" sqref="C2"/>
    </sheetView>
  </sheetViews>
  <sheetFormatPr defaultRowHeight="14.4" x14ac:dyDescent="0.3"/>
  <cols>
    <col min="1" max="1" width="19" bestFit="1" customWidth="1"/>
    <col min="2" max="2" width="35.5546875" bestFit="1" customWidth="1"/>
    <col min="3" max="3" width="12" bestFit="1" customWidth="1"/>
  </cols>
  <sheetData>
    <row r="1" spans="1:3" ht="17.399999999999999" x14ac:dyDescent="0.3">
      <c r="A1" s="6" t="s">
        <v>0</v>
      </c>
      <c r="B1" s="3" t="s">
        <v>3</v>
      </c>
      <c r="C1" s="5">
        <v>1500</v>
      </c>
    </row>
    <row r="2" spans="1:3" ht="17.399999999999999" x14ac:dyDescent="0.3">
      <c r="A2" s="7"/>
      <c r="B2" s="3" t="s">
        <v>4</v>
      </c>
      <c r="C2" s="5">
        <v>200</v>
      </c>
    </row>
    <row r="3" spans="1:3" ht="17.399999999999999" x14ac:dyDescent="0.3">
      <c r="A3" s="7"/>
      <c r="B3" s="3" t="s">
        <v>5</v>
      </c>
      <c r="C3" s="5">
        <v>0.92</v>
      </c>
    </row>
    <row r="4" spans="1:3" ht="17.399999999999999" x14ac:dyDescent="0.3">
      <c r="A4" s="7"/>
      <c r="B4" s="3" t="s">
        <v>6</v>
      </c>
      <c r="C4" s="5">
        <v>7.8</v>
      </c>
    </row>
    <row r="5" spans="1:3" ht="17.399999999999999" x14ac:dyDescent="0.3">
      <c r="A5" s="7"/>
      <c r="B5" s="3" t="s">
        <v>7</v>
      </c>
      <c r="C5" s="5">
        <v>180</v>
      </c>
    </row>
    <row r="6" spans="1:3" ht="17.399999999999999" x14ac:dyDescent="0.3">
      <c r="A6" s="7"/>
      <c r="B6" s="3" t="s">
        <v>8</v>
      </c>
      <c r="C6" s="5">
        <v>120</v>
      </c>
    </row>
    <row r="7" spans="1:3" ht="17.399999999999999" x14ac:dyDescent="0.3">
      <c r="A7" s="7"/>
      <c r="B7" s="3" t="s">
        <v>9</v>
      </c>
      <c r="C7" s="5">
        <v>2595</v>
      </c>
    </row>
    <row r="8" spans="1:3" ht="17.399999999999999" x14ac:dyDescent="0.3">
      <c r="A8" s="7"/>
      <c r="B8" s="3" t="s">
        <v>10</v>
      </c>
      <c r="C8" s="5">
        <v>0</v>
      </c>
    </row>
    <row r="9" spans="1:3" ht="17.399999999999999" x14ac:dyDescent="0.3">
      <c r="A9" s="7"/>
      <c r="B9" s="3" t="s">
        <v>11</v>
      </c>
      <c r="C9" s="5">
        <v>6.1000000000000004E-3</v>
      </c>
    </row>
    <row r="10" spans="1:3" ht="17.399999999999999" x14ac:dyDescent="0.3">
      <c r="A10" s="7"/>
      <c r="B10" s="3" t="s">
        <v>12</v>
      </c>
      <c r="C10" s="5">
        <v>7.0000000000000007E-2</v>
      </c>
    </row>
    <row r="11" spans="1:3" ht="17.399999999999999" x14ac:dyDescent="0.3">
      <c r="A11" s="7"/>
      <c r="B11" s="3" t="s">
        <v>13</v>
      </c>
      <c r="C11" s="5">
        <v>0.3</v>
      </c>
    </row>
    <row r="12" spans="1:3" ht="17.399999999999999" x14ac:dyDescent="0.3">
      <c r="A12" s="7"/>
      <c r="B12" s="3" t="s">
        <v>14</v>
      </c>
      <c r="C12" s="5">
        <v>1.9750000000000001</v>
      </c>
    </row>
    <row r="13" spans="1:3" ht="17.399999999999999" x14ac:dyDescent="0.3">
      <c r="A13" s="7"/>
      <c r="B13" s="3" t="s">
        <v>15</v>
      </c>
      <c r="C13" s="5">
        <v>1.698</v>
      </c>
    </row>
    <row r="14" spans="1:3" ht="17.399999999999999" x14ac:dyDescent="0.3">
      <c r="A14" s="7"/>
      <c r="B14" s="4" t="s">
        <v>16</v>
      </c>
      <c r="C14" s="5">
        <v>9.6999999999999993</v>
      </c>
    </row>
    <row r="15" spans="1:3" ht="17.399999999999999" x14ac:dyDescent="0.3">
      <c r="A15" s="7"/>
      <c r="B15" s="3" t="s">
        <v>17</v>
      </c>
      <c r="C15" s="5">
        <v>0.44500000000000001</v>
      </c>
    </row>
    <row r="16" spans="1:3" ht="17.399999999999999" x14ac:dyDescent="0.3">
      <c r="A16" s="7"/>
      <c r="B16" s="3" t="s">
        <v>18</v>
      </c>
      <c r="C16" s="5">
        <v>0.94</v>
      </c>
    </row>
    <row r="17" spans="1:3" ht="17.399999999999999" x14ac:dyDescent="0.3">
      <c r="A17" s="7"/>
      <c r="B17" s="3" t="s">
        <v>19</v>
      </c>
      <c r="C17" s="5">
        <v>0.96</v>
      </c>
    </row>
    <row r="18" spans="1:3" ht="17.399999999999999" x14ac:dyDescent="0.3">
      <c r="A18" s="7"/>
      <c r="B18" s="3" t="s">
        <v>20</v>
      </c>
      <c r="C18" s="5">
        <v>3</v>
      </c>
    </row>
    <row r="19" spans="1:3" ht="17.399999999999999" x14ac:dyDescent="0.3">
      <c r="A19" s="7"/>
      <c r="B19" s="3" t="s">
        <v>21</v>
      </c>
      <c r="C19" s="5">
        <v>0.15</v>
      </c>
    </row>
    <row r="20" spans="1:3" ht="17.399999999999999" x14ac:dyDescent="0.3">
      <c r="B20" s="3"/>
      <c r="C20" s="5"/>
    </row>
    <row r="21" spans="1:3" ht="17.399999999999999" x14ac:dyDescent="0.3">
      <c r="A21" s="6" t="s">
        <v>1</v>
      </c>
      <c r="B21" s="3" t="s">
        <v>22</v>
      </c>
      <c r="C21" s="5">
        <f>PRODUCT(C12,C13,0.9)</f>
        <v>3.0181950000000004</v>
      </c>
    </row>
    <row r="22" spans="1:3" ht="17.399999999999999" x14ac:dyDescent="0.3">
      <c r="A22" s="6"/>
      <c r="B22" s="3" t="s">
        <v>23</v>
      </c>
      <c r="C22" s="5">
        <f>SUM(C7,C8)</f>
        <v>2595</v>
      </c>
    </row>
    <row r="23" spans="1:3" ht="19.8" x14ac:dyDescent="0.4">
      <c r="A23" s="1"/>
      <c r="B23" s="3"/>
      <c r="C23" s="5"/>
    </row>
    <row r="24" spans="1:3" ht="17.399999999999999" x14ac:dyDescent="0.3">
      <c r="A24" s="6" t="s">
        <v>2</v>
      </c>
      <c r="B24" s="3" t="s">
        <v>24</v>
      </c>
      <c r="C24" s="5">
        <f>C22 * 27.78 * 27.78 / C4 / 1000</f>
        <v>256.74810230769236</v>
      </c>
    </row>
    <row r="25" spans="1:3" ht="17.399999999999999" x14ac:dyDescent="0.3">
      <c r="A25" s="6"/>
      <c r="B25" s="3" t="s">
        <v>25</v>
      </c>
      <c r="C25" s="5">
        <f>(1/C17) * (((C22 * 9.81 * C9 * C5) / 3600) + ((C22 * 9.81 * C10 * C5) / 3600) + ((C11 * C21 * C5^3) / 76140))</f>
        <v>173.14371128656916</v>
      </c>
    </row>
    <row r="26" spans="1:3" ht="17.399999999999999" x14ac:dyDescent="0.3">
      <c r="A26" s="6"/>
      <c r="B26" s="3" t="s">
        <v>26</v>
      </c>
      <c r="C26" s="5">
        <f>(1/C17) * (((C22 * 9.81 * C9 * C6) / 3600) + ((C22 * 9.81 * C10 * C6) / 3600) + ((C11 * C21 * C6^3) / 76140))</f>
        <v>88.672092985372373</v>
      </c>
    </row>
    <row r="27" spans="1:3" ht="17.399999999999999" x14ac:dyDescent="0.3">
      <c r="A27" s="6"/>
      <c r="B27" s="3" t="s">
        <v>27</v>
      </c>
      <c r="C27" s="5">
        <f>SUM(C26,C18)</f>
        <v>91.672092985372373</v>
      </c>
    </row>
    <row r="28" spans="1:3" ht="17.399999999999999" x14ac:dyDescent="0.3">
      <c r="A28" s="6"/>
      <c r="B28" s="3" t="s">
        <v>28</v>
      </c>
      <c r="C28" s="5">
        <f>(1/C17) * (((C22 * 9.81 * C9 * 100) / 3600) + ((C22 * 9.81 * 0 * 100) / 3600) + ((C11 * C21 * 100^3) / 76140)) + C18</f>
        <v>19.880791694370568</v>
      </c>
    </row>
    <row r="29" spans="1:3" ht="17.399999999999999" x14ac:dyDescent="0.3">
      <c r="A29" s="6"/>
      <c r="B29" s="3" t="s">
        <v>29</v>
      </c>
      <c r="C29" s="5">
        <f>C28 / (C14 * C15 * C16)</f>
        <v>4.8997517429089683</v>
      </c>
    </row>
    <row r="30" spans="1:3" ht="17.399999999999999" x14ac:dyDescent="0.3">
      <c r="A30" s="6"/>
      <c r="B30" s="3" t="s">
        <v>30</v>
      </c>
      <c r="C30" s="5">
        <f>(C1 - C2) * C29 * (1+ C19) /100</f>
        <v>73.251288556489072</v>
      </c>
    </row>
    <row r="31" spans="1:3" ht="17.399999999999999" x14ac:dyDescent="0.3">
      <c r="A31" s="6"/>
      <c r="B31" s="3" t="s">
        <v>31</v>
      </c>
      <c r="C31" s="5">
        <f xml:space="preserve"> C2 * C28 / C3 /100</f>
        <v>43.219112379066452</v>
      </c>
    </row>
  </sheetData>
  <mergeCells count="3">
    <mergeCell ref="A1:A19"/>
    <mergeCell ref="A21:A22"/>
    <mergeCell ref="A24:A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621a00-9d1b-4beb-9c14-75621f78aa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780F5A912C64984EDFD1CB503CA0D" ma:contentTypeVersion="9" ma:contentTypeDescription="Create a new document." ma:contentTypeScope="" ma:versionID="4d643e74d79e76233b2bb041c834b795">
  <xsd:schema xmlns:xsd="http://www.w3.org/2001/XMLSchema" xmlns:xs="http://www.w3.org/2001/XMLSchema" xmlns:p="http://schemas.microsoft.com/office/2006/metadata/properties" xmlns:ns3="17621a00-9d1b-4beb-9c14-75621f78aa63" targetNamespace="http://schemas.microsoft.com/office/2006/metadata/properties" ma:root="true" ma:fieldsID="c79c7e1cdfd4fb3357f317208a8cef8e" ns3:_="">
    <xsd:import namespace="17621a00-9d1b-4beb-9c14-75621f78aa6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21a00-9d1b-4beb-9c14-75621f78aa6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4E4832-9A45-4CBC-84A7-D316024AD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EFF56-9D28-4D86-9056-CCD896FBE471}">
  <ds:schemaRefs>
    <ds:schemaRef ds:uri="http://schemas.microsoft.com/office/2006/metadata/properties"/>
    <ds:schemaRef ds:uri="17621a00-9d1b-4beb-9c14-75621f78aa63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870DA75-C9CB-4376-B979-ECD944B29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621a00-9d1b-4beb-9c14-75621f78a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Rohan Harsh Joshi</dc:creator>
  <cp:keywords/>
  <dc:description/>
  <cp:lastModifiedBy>Rohan Harsh Joshi</cp:lastModifiedBy>
  <cp:revision/>
  <dcterms:created xsi:type="dcterms:W3CDTF">2026-06-04T05:00:11Z</dcterms:created>
  <dcterms:modified xsi:type="dcterms:W3CDTF">2026-07-08T14:15:20Z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0x010100E60780F5A912C64984EDFD1CB503CA0D</vt:lpwstr>
  </property>
</Properties>
</file>